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ner.AGROTEC\AppData\Local\Microsoft\Windows\Temporary Internet Files\Content.Outlook\UCNR27K9\"/>
    </mc:Choice>
  </mc:AlternateContent>
  <bookViews>
    <workbookView xWindow="480" yWindow="108" windowWidth="18720" windowHeight="7440"/>
  </bookViews>
  <sheets>
    <sheet name="Calculation" sheetId="2" r:id="rId1"/>
    <sheet name="Database" sheetId="1" r:id="rId2"/>
  </sheets>
  <calcPr calcId="152511"/>
</workbook>
</file>

<file path=xl/calcChain.xml><?xml version="1.0" encoding="utf-8"?>
<calcChain xmlns="http://schemas.openxmlformats.org/spreadsheetml/2006/main">
  <c r="C18" i="2" l="1"/>
  <c r="C22" i="2"/>
  <c r="G16" i="2" l="1"/>
  <c r="S12" i="2" l="1"/>
  <c r="Q12" i="2"/>
  <c r="O12" i="2"/>
  <c r="M12" i="2"/>
  <c r="K12" i="2"/>
  <c r="I12" i="2"/>
  <c r="G12" i="2"/>
  <c r="S16" i="2"/>
  <c r="Q16" i="2"/>
  <c r="O16" i="2"/>
  <c r="M16" i="2"/>
  <c r="K16" i="2"/>
  <c r="I16" i="2"/>
  <c r="S20" i="2"/>
  <c r="Q20" i="2"/>
  <c r="O20" i="2"/>
  <c r="M20" i="2"/>
  <c r="K20" i="2"/>
  <c r="I20" i="2"/>
  <c r="G20" i="2"/>
  <c r="K26" i="2" l="1"/>
  <c r="M26" i="2"/>
  <c r="G26" i="2"/>
  <c r="O26" i="2"/>
  <c r="I26" i="2"/>
  <c r="Q26" i="2"/>
  <c r="S26" i="2"/>
  <c r="S34" i="2" l="1"/>
  <c r="Q34" i="2"/>
  <c r="M34" i="2"/>
  <c r="I34" i="2"/>
  <c r="K34" i="2"/>
  <c r="O34" i="2"/>
</calcChain>
</file>

<file path=xl/sharedStrings.xml><?xml version="1.0" encoding="utf-8"?>
<sst xmlns="http://schemas.openxmlformats.org/spreadsheetml/2006/main" count="65" uniqueCount="36">
  <si>
    <t>Deutz Fahr 5100 C</t>
  </si>
  <si>
    <t>Top agrar Schleppervergleich 12/2014</t>
  </si>
  <si>
    <t>John Deere 6090 RC</t>
  </si>
  <si>
    <t>Kubota M9960</t>
  </si>
  <si>
    <t>McCormick X5.30</t>
  </si>
  <si>
    <t>New Holland T 5.95</t>
  </si>
  <si>
    <t>Valtra N 93</t>
  </si>
  <si>
    <t>Consumption</t>
  </si>
  <si>
    <t>@ 70 hp (high Preformance)</t>
  </si>
  <si>
    <t>@ 35  hp and high RPM</t>
  </si>
  <si>
    <t>@ 35  hp and and half RPM</t>
  </si>
  <si>
    <t>@ 52  hp and and half RPM</t>
  </si>
  <si>
    <t>Transport (60% heavy,40% light;hight RPM)</t>
  </si>
  <si>
    <t>Ploughing (70 % heavy, 30 % light)</t>
  </si>
  <si>
    <t>g/kWh</t>
  </si>
  <si>
    <t>l/h</t>
  </si>
  <si>
    <t>Ø Consumption over 5 consumption Points</t>
  </si>
  <si>
    <t>Application</t>
  </si>
  <si>
    <t>Plough</t>
  </si>
  <si>
    <t>Transport</t>
  </si>
  <si>
    <t>Feed Mixer weagon / stationary PTO work</t>
  </si>
  <si>
    <t>Fuel Saving Calculator</t>
  </si>
  <si>
    <t>Hours</t>
  </si>
  <si>
    <t>Fuel Price</t>
  </si>
  <si>
    <t>Cost of Fuel</t>
  </si>
  <si>
    <t>Input Fields</t>
  </si>
  <si>
    <t>Case IH, NH and McCormick are using the same engine technology</t>
  </si>
  <si>
    <t>Total Fuel Cost Savings</t>
  </si>
  <si>
    <t>Total Fuel Cost</t>
  </si>
  <si>
    <t>Database: Top Agrar Schleppervergleich 12/2014</t>
  </si>
  <si>
    <t>Power Harrow / Mowing / Mulching / Bailing / Forage wagon</t>
  </si>
  <si>
    <r>
      <rPr>
        <b/>
        <u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
- Please add in the Input Fields (light blue) underneath the Applications (Drop down Menu), the hours and the Fuel Price (manual)
-the Datas are from the Top Agrar Schleppervergleich 12/2014 and stored in Appendix (Database)
- all the Calculation and the  Graphs will be adjusted automatically as soon as using the Input fields </t>
    </r>
  </si>
  <si>
    <t xml:space="preserve">Loader Work / Slurry tank / Rotating Seedbed preperation  </t>
  </si>
  <si>
    <t>Slurry Mixer / Tedder / Wood splitter</t>
  </si>
  <si>
    <t>Case IH Farmall 95U Pro /  Multi 4095</t>
  </si>
  <si>
    <t>Total Fuel Cost Savings vs Competitors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</si>
</sst>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6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49" fontId="0" fillId="0" borderId="0" xfId="0" applyNumberFormat="1" applyAlignment="1">
      <alignment wrapText="1"/>
    </xf>
    <xf numFmtId="0" fontId="0" fillId="5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vertical="top" wrapText="1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4" fillId="0" borderId="0" xfId="0" applyFont="1"/>
    <xf numFmtId="0" fontId="1" fillId="9" borderId="16" xfId="0" applyFont="1" applyFill="1" applyBorder="1" applyAlignment="1">
      <alignment wrapText="1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vertical="top" wrapText="1"/>
    </xf>
    <xf numFmtId="0" fontId="1" fillId="0" borderId="18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Savings vs Competitors</a:t>
            </a:r>
          </a:p>
        </c:rich>
      </c:tx>
      <c:layout>
        <c:manualLayout>
          <c:xMode val="edge"/>
          <c:yMode val="edge"/>
          <c:x val="0.2784143114636759"/>
          <c:y val="4.41501103752759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74957542071946"/>
          <c:y val="0.10704711668323014"/>
          <c:w val="0.70417361495934128"/>
          <c:h val="0.58272743338504129"/>
        </c:manualLayout>
      </c:layout>
      <c:barChart>
        <c:barDir val="col"/>
        <c:grouping val="clustered"/>
        <c:varyColors val="0"/>
        <c:ser>
          <c:idx val="0"/>
          <c:order val="0"/>
          <c:tx>
            <c:v>Savings</c:v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Calculation!$I$32:$S$32</c:f>
              <c:strCache>
                <c:ptCount val="11"/>
                <c:pt idx="0">
                  <c:v>Deutz Fahr 5100 C</c:v>
                </c:pt>
                <c:pt idx="2">
                  <c:v>John Deere 6090 RC</c:v>
                </c:pt>
                <c:pt idx="4">
                  <c:v>Kubota M9960</c:v>
                </c:pt>
                <c:pt idx="6">
                  <c:v>McCormick X5.30</c:v>
                </c:pt>
                <c:pt idx="8">
                  <c:v>New Holland T 5.95</c:v>
                </c:pt>
                <c:pt idx="10">
                  <c:v>Valtra N 93</c:v>
                </c:pt>
              </c:strCache>
            </c:strRef>
          </c:cat>
          <c:val>
            <c:numRef>
              <c:f>Calculation!$I$34:$S$34</c:f>
              <c:numCache>
                <c:formatCode>"€"\ #\ ##0.00</c:formatCode>
                <c:ptCount val="11"/>
                <c:pt idx="0">
                  <c:v>4935</c:v>
                </c:pt>
                <c:pt idx="2">
                  <c:v>6930</c:v>
                </c:pt>
                <c:pt idx="4">
                  <c:v>21420</c:v>
                </c:pt>
                <c:pt idx="6">
                  <c:v>315</c:v>
                </c:pt>
                <c:pt idx="8">
                  <c:v>3255</c:v>
                </c:pt>
                <c:pt idx="10">
                  <c:v>16380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912"/>
        <c:axId val="2852304"/>
      </c:barChart>
      <c:catAx>
        <c:axId val="285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cs-CZ"/>
          </a:p>
        </c:txPr>
        <c:crossAx val="2852304"/>
        <c:crosses val="autoZero"/>
        <c:auto val="1"/>
        <c:lblAlgn val="ctr"/>
        <c:lblOffset val="100"/>
        <c:noMultiLvlLbl val="0"/>
      </c:catAx>
      <c:valAx>
        <c:axId val="2852304"/>
        <c:scaling>
          <c:orientation val="minMax"/>
        </c:scaling>
        <c:delete val="0"/>
        <c:axPos val="l"/>
        <c:majorGridlines/>
        <c:numFmt formatCode="&quot;€&quot;\ #\ ##0.00" sourceLinked="1"/>
        <c:majorTickMark val="out"/>
        <c:minorTickMark val="none"/>
        <c:tickLblPos val="nextTo"/>
        <c:crossAx val="2851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24</xdr:row>
      <xdr:rowOff>57151</xdr:rowOff>
    </xdr:from>
    <xdr:to>
      <xdr:col>4</xdr:col>
      <xdr:colOff>66675</xdr:colOff>
      <xdr:row>36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60" zoomScaleNormal="60" workbookViewId="0">
      <selection activeCell="D8" sqref="D8"/>
    </sheetView>
  </sheetViews>
  <sheetFormatPr defaultColWidth="9.109375" defaultRowHeight="14.4" x14ac:dyDescent="0.3"/>
  <cols>
    <col min="2" max="2" width="12.6640625" customWidth="1"/>
    <col min="3" max="3" width="56" customWidth="1"/>
    <col min="4" max="5" width="13.33203125" customWidth="1"/>
    <col min="6" max="6" width="6.5546875" bestFit="1" customWidth="1"/>
    <col min="7" max="7" width="15" customWidth="1"/>
    <col min="8" max="8" width="3" customWidth="1"/>
    <col min="9" max="9" width="17.44140625" customWidth="1"/>
    <col min="10" max="10" width="3" customWidth="1"/>
    <col min="11" max="11" width="14.6640625" customWidth="1"/>
    <col min="12" max="12" width="3" customWidth="1"/>
    <col min="13" max="13" width="16.33203125" customWidth="1"/>
    <col min="14" max="14" width="3" customWidth="1"/>
    <col min="15" max="15" width="16.6640625" customWidth="1"/>
    <col min="16" max="16" width="3" customWidth="1"/>
    <col min="17" max="17" width="15.33203125" customWidth="1"/>
    <col min="18" max="18" width="3" customWidth="1"/>
    <col min="19" max="19" width="14.5546875" customWidth="1"/>
  </cols>
  <sheetData>
    <row r="1" spans="1:19" x14ac:dyDescent="0.3">
      <c r="A1" t="s">
        <v>29</v>
      </c>
    </row>
    <row r="2" spans="1:19" x14ac:dyDescent="0.3">
      <c r="A2" t="s">
        <v>26</v>
      </c>
    </row>
    <row r="3" spans="1:19" ht="61.2" x14ac:dyDescent="1.1000000000000001">
      <c r="B3" s="22" t="s">
        <v>21</v>
      </c>
    </row>
    <row r="5" spans="1:19" ht="101.25" customHeight="1" x14ac:dyDescent="0.3">
      <c r="B5" s="51" t="s">
        <v>31</v>
      </c>
      <c r="C5" s="51"/>
    </row>
    <row r="8" spans="1:19" ht="46.2" x14ac:dyDescent="0.85">
      <c r="B8" s="32" t="s">
        <v>25</v>
      </c>
      <c r="G8" s="32" t="s">
        <v>24</v>
      </c>
    </row>
    <row r="9" spans="1:19" ht="15" thickBot="1" x14ac:dyDescent="0.35"/>
    <row r="10" spans="1:19" ht="43.8" thickBot="1" x14ac:dyDescent="0.35">
      <c r="G10" s="26" t="s">
        <v>34</v>
      </c>
      <c r="I10" s="27" t="s">
        <v>0</v>
      </c>
      <c r="K10" s="28" t="s">
        <v>2</v>
      </c>
      <c r="M10" s="29" t="s">
        <v>3</v>
      </c>
      <c r="O10" s="30" t="s">
        <v>4</v>
      </c>
      <c r="Q10" s="40" t="s">
        <v>5</v>
      </c>
      <c r="S10" s="31" t="s">
        <v>6</v>
      </c>
    </row>
    <row r="11" spans="1:19" ht="15" thickBot="1" x14ac:dyDescent="0.35"/>
    <row r="12" spans="1:19" x14ac:dyDescent="0.3">
      <c r="B12" s="23" t="s">
        <v>17</v>
      </c>
      <c r="C12" s="33" t="s">
        <v>32</v>
      </c>
      <c r="G12" s="45">
        <f>IF($C12="",0,VLOOKUP($C12,Database!$C$4:$K$10,3,FALSE)*$C13*$C14)</f>
        <v>23310</v>
      </c>
      <c r="H12" s="37"/>
      <c r="I12" s="48">
        <f>IF($C12="",0,VLOOKUP($C12,Database!$C$4:$K$10,4,FALSE)*$C13*$C14)</f>
        <v>24570</v>
      </c>
      <c r="J12" s="37"/>
      <c r="K12" s="48">
        <f>IF($C12="",0,VLOOKUP($C12,Database!$C$4:$K$10,5,FALSE)*$C13*$C14)</f>
        <v>24990</v>
      </c>
      <c r="L12" s="37"/>
      <c r="M12" s="48">
        <f>IF($C12="",0,VLOOKUP($C12,Database!$C$4:$K$10,6,FALSE)*$C13*$C14)</f>
        <v>30030</v>
      </c>
      <c r="N12" s="37"/>
      <c r="O12" s="48">
        <f>IF($C12="",0,VLOOKUP($C12,Database!$C$4:$K$10,7,FALSE)*$C13*$C14)</f>
        <v>23100</v>
      </c>
      <c r="P12" s="37"/>
      <c r="Q12" s="48">
        <f>IF($C12="",0,VLOOKUP($C12,Database!$C$4:$K$10,8,FALSE)*$C13*$C14)</f>
        <v>23730</v>
      </c>
      <c r="R12" s="37"/>
      <c r="S12" s="42">
        <f>IF($C12="",0,VLOOKUP($C12,Database!$C$4:$K$10,9,FALSE)*$C13*$C14)</f>
        <v>26460</v>
      </c>
    </row>
    <row r="13" spans="1:19" x14ac:dyDescent="0.3">
      <c r="B13" s="24" t="s">
        <v>22</v>
      </c>
      <c r="C13" s="34">
        <v>2000</v>
      </c>
      <c r="G13" s="46"/>
      <c r="H13" s="37"/>
      <c r="I13" s="49"/>
      <c r="J13" s="37"/>
      <c r="K13" s="49"/>
      <c r="L13" s="37"/>
      <c r="M13" s="49"/>
      <c r="N13" s="37"/>
      <c r="O13" s="49"/>
      <c r="P13" s="37"/>
      <c r="Q13" s="49"/>
      <c r="R13" s="37"/>
      <c r="S13" s="43"/>
    </row>
    <row r="14" spans="1:19" ht="15" thickBot="1" x14ac:dyDescent="0.35">
      <c r="B14" s="25" t="s">
        <v>23</v>
      </c>
      <c r="C14" s="35">
        <v>1.05</v>
      </c>
      <c r="G14" s="47"/>
      <c r="H14" s="37"/>
      <c r="I14" s="50"/>
      <c r="J14" s="37"/>
      <c r="K14" s="50"/>
      <c r="L14" s="37"/>
      <c r="M14" s="50"/>
      <c r="N14" s="37"/>
      <c r="O14" s="50"/>
      <c r="P14" s="37"/>
      <c r="Q14" s="50"/>
      <c r="R14" s="37"/>
      <c r="S14" s="44"/>
    </row>
    <row r="15" spans="1:19" ht="15" thickBot="1" x14ac:dyDescent="0.35"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</row>
    <row r="16" spans="1:19" x14ac:dyDescent="0.3">
      <c r="B16" s="23" t="s">
        <v>17</v>
      </c>
      <c r="C16" s="33" t="s">
        <v>30</v>
      </c>
      <c r="G16" s="45">
        <f>IF($C16="",0,VLOOKUP($C16,Database!$C$4:$K$10,3,FALSE)*$C17*$C18)</f>
        <v>31920</v>
      </c>
      <c r="H16" s="37"/>
      <c r="I16" s="48">
        <f>IF($C16="",0,VLOOKUP($C16,Database!$C$4:$K$10,4,FALSE)*$C17*$C18)</f>
        <v>33390</v>
      </c>
      <c r="J16" s="37"/>
      <c r="K16" s="48">
        <f>IF($C16="",0,VLOOKUP($C16,Database!$C$4:$K$10,5,FALSE)*$C17*$C18)</f>
        <v>34020</v>
      </c>
      <c r="L16" s="37"/>
      <c r="M16" s="48">
        <f>IF($C16="",0,VLOOKUP($C16,Database!$C$4:$K$10,6,FALSE)*$C17*$C18)</f>
        <v>37170</v>
      </c>
      <c r="N16" s="37"/>
      <c r="O16" s="48">
        <f>IF($C16="",0,VLOOKUP($C16,Database!$C$4:$K$10,7,FALSE)*$C17*$C18)</f>
        <v>32130</v>
      </c>
      <c r="P16" s="37"/>
      <c r="Q16" s="48">
        <f>IF($C16="",0,VLOOKUP($C16,Database!$C$4:$K$10,8,FALSE)*$C17*$C18)</f>
        <v>33180</v>
      </c>
      <c r="R16" s="37"/>
      <c r="S16" s="42">
        <f>IF($C16="",0,VLOOKUP($C16,Database!$C$4:$K$10,9,FALSE)*$C17*$C18)</f>
        <v>37590</v>
      </c>
    </row>
    <row r="17" spans="2:19" x14ac:dyDescent="0.3">
      <c r="B17" s="24" t="s">
        <v>22</v>
      </c>
      <c r="C17" s="34">
        <v>2000</v>
      </c>
      <c r="G17" s="46"/>
      <c r="H17" s="37"/>
      <c r="I17" s="49"/>
      <c r="J17" s="37"/>
      <c r="K17" s="49"/>
      <c r="L17" s="37"/>
      <c r="M17" s="49"/>
      <c r="N17" s="37"/>
      <c r="O17" s="49"/>
      <c r="P17" s="37"/>
      <c r="Q17" s="49"/>
      <c r="R17" s="37"/>
      <c r="S17" s="43"/>
    </row>
    <row r="18" spans="2:19" ht="15" thickBot="1" x14ac:dyDescent="0.35">
      <c r="B18" s="25" t="s">
        <v>23</v>
      </c>
      <c r="C18" s="41">
        <f>C14</f>
        <v>1.05</v>
      </c>
      <c r="G18" s="47"/>
      <c r="H18" s="37"/>
      <c r="I18" s="50"/>
      <c r="J18" s="37"/>
      <c r="K18" s="50"/>
      <c r="L18" s="37"/>
      <c r="M18" s="50"/>
      <c r="N18" s="37"/>
      <c r="O18" s="50"/>
      <c r="P18" s="37"/>
      <c r="Q18" s="50"/>
      <c r="R18" s="37"/>
      <c r="S18" s="44"/>
    </row>
    <row r="19" spans="2:19" ht="15" thickBot="1" x14ac:dyDescent="0.35">
      <c r="G19" s="38"/>
      <c r="H19" s="37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</row>
    <row r="20" spans="2:19" x14ac:dyDescent="0.3">
      <c r="B20" s="23" t="s">
        <v>17</v>
      </c>
      <c r="C20" s="33" t="s">
        <v>19</v>
      </c>
      <c r="G20" s="45">
        <f>IF($C20="",0,VLOOKUP($C20,Database!$C$4:$K$10,3,FALSE)*$C21*$C22)</f>
        <v>40005</v>
      </c>
      <c r="H20" s="37"/>
      <c r="I20" s="48">
        <f>IF($C20="",0,VLOOKUP($C20,Database!$C$4:$K$10,4,FALSE)*$C21*$C22)</f>
        <v>42210</v>
      </c>
      <c r="J20" s="37"/>
      <c r="K20" s="48">
        <f>IF($C20="",0,VLOOKUP($C20,Database!$C$4:$K$10,5,FALSE)*$C21*$C22)</f>
        <v>43155</v>
      </c>
      <c r="L20" s="37"/>
      <c r="M20" s="48">
        <f>IF($C20="",0,VLOOKUP($C20,Database!$C$4:$K$10,6,FALSE)*$C21*$C22)</f>
        <v>49455</v>
      </c>
      <c r="N20" s="37"/>
      <c r="O20" s="48">
        <f>IF($C20="",0,VLOOKUP($C20,Database!$C$4:$K$10,7,FALSE)*$C21*$C22)</f>
        <v>40320</v>
      </c>
      <c r="P20" s="37"/>
      <c r="Q20" s="48">
        <f>IF($C20="",0,VLOOKUP($C20,Database!$C$4:$K$10,8,FALSE)*$C21*$C22)</f>
        <v>41580</v>
      </c>
      <c r="R20" s="37"/>
      <c r="S20" s="42">
        <f>IF($C20="",0,VLOOKUP($C20,Database!$C$4:$K$10,9,FALSE)*$C21*$C22)</f>
        <v>47565</v>
      </c>
    </row>
    <row r="21" spans="2:19" x14ac:dyDescent="0.3">
      <c r="B21" s="24" t="s">
        <v>22</v>
      </c>
      <c r="C21" s="34">
        <v>3000</v>
      </c>
      <c r="G21" s="46"/>
      <c r="H21" s="37"/>
      <c r="I21" s="49"/>
      <c r="J21" s="37"/>
      <c r="K21" s="49"/>
      <c r="L21" s="37"/>
      <c r="M21" s="49"/>
      <c r="N21" s="37"/>
      <c r="O21" s="49"/>
      <c r="P21" s="37"/>
      <c r="Q21" s="49"/>
      <c r="R21" s="37"/>
      <c r="S21" s="43"/>
    </row>
    <row r="22" spans="2:19" ht="15" thickBot="1" x14ac:dyDescent="0.35">
      <c r="B22" s="25" t="s">
        <v>23</v>
      </c>
      <c r="C22" s="41">
        <f>C14</f>
        <v>1.05</v>
      </c>
      <c r="G22" s="47"/>
      <c r="H22" s="37"/>
      <c r="I22" s="50"/>
      <c r="J22" s="37"/>
      <c r="K22" s="50"/>
      <c r="L22" s="37"/>
      <c r="M22" s="50"/>
      <c r="N22" s="37"/>
      <c r="O22" s="50"/>
      <c r="P22" s="37"/>
      <c r="Q22" s="50"/>
      <c r="R22" s="37"/>
      <c r="S22" s="44"/>
    </row>
    <row r="24" spans="2:19" ht="46.2" x14ac:dyDescent="0.85">
      <c r="B24" s="32" t="s">
        <v>27</v>
      </c>
      <c r="G24" s="32" t="s">
        <v>28</v>
      </c>
    </row>
    <row r="25" spans="2:19" ht="15" thickBot="1" x14ac:dyDescent="0.35"/>
    <row r="26" spans="2:19" x14ac:dyDescent="0.3">
      <c r="G26" s="45">
        <f>G12+G16+G20</f>
        <v>95235</v>
      </c>
      <c r="H26" s="36"/>
      <c r="I26" s="45">
        <f>I12+I16+I20</f>
        <v>100170</v>
      </c>
      <c r="J26" s="36"/>
      <c r="K26" s="45">
        <f>K12+K16+K20</f>
        <v>102165</v>
      </c>
      <c r="L26" s="36"/>
      <c r="M26" s="45">
        <f>M12+M16+M20</f>
        <v>116655</v>
      </c>
      <c r="N26" s="36"/>
      <c r="O26" s="45">
        <f>O12+O16+O20</f>
        <v>95550</v>
      </c>
      <c r="P26" s="36"/>
      <c r="Q26" s="45">
        <f>Q12+Q16+Q20</f>
        <v>98490</v>
      </c>
      <c r="R26" s="36"/>
      <c r="S26" s="45">
        <f>S12+S16+S20</f>
        <v>111615</v>
      </c>
    </row>
    <row r="27" spans="2:19" x14ac:dyDescent="0.3">
      <c r="G27" s="46"/>
      <c r="H27" s="36"/>
      <c r="I27" s="46"/>
      <c r="J27" s="36"/>
      <c r="K27" s="46"/>
      <c r="L27" s="36"/>
      <c r="M27" s="46"/>
      <c r="N27" s="36"/>
      <c r="O27" s="46"/>
      <c r="P27" s="36"/>
      <c r="Q27" s="46"/>
      <c r="R27" s="36"/>
      <c r="S27" s="46"/>
    </row>
    <row r="28" spans="2:19" ht="15" thickBot="1" x14ac:dyDescent="0.35">
      <c r="G28" s="47"/>
      <c r="H28" s="36"/>
      <c r="I28" s="47"/>
      <c r="J28" s="36"/>
      <c r="K28" s="47"/>
      <c r="L28" s="36"/>
      <c r="M28" s="47"/>
      <c r="N28" s="36"/>
      <c r="O28" s="47"/>
      <c r="P28" s="36"/>
      <c r="Q28" s="47"/>
      <c r="R28" s="36"/>
      <c r="S28" s="47"/>
    </row>
    <row r="29" spans="2:19" x14ac:dyDescent="0.3">
      <c r="G29" s="39"/>
      <c r="H29" s="36"/>
      <c r="I29" s="39"/>
      <c r="J29" s="36"/>
      <c r="K29" s="39"/>
      <c r="L29" s="36"/>
      <c r="M29" s="39"/>
      <c r="N29" s="36"/>
      <c r="O29" s="39"/>
      <c r="P29" s="36"/>
      <c r="Q29" s="39"/>
      <c r="R29" s="36"/>
      <c r="S29" s="39"/>
    </row>
    <row r="30" spans="2:19" ht="46.2" x14ac:dyDescent="0.85">
      <c r="G30" s="32" t="s">
        <v>35</v>
      </c>
    </row>
    <row r="31" spans="2:19" ht="15" thickBot="1" x14ac:dyDescent="0.35"/>
    <row r="32" spans="2:19" ht="43.8" thickBot="1" x14ac:dyDescent="0.35">
      <c r="G32" s="26" t="s">
        <v>34</v>
      </c>
      <c r="I32" s="27" t="s">
        <v>0</v>
      </c>
      <c r="K32" s="28" t="s">
        <v>2</v>
      </c>
      <c r="M32" s="29" t="s">
        <v>3</v>
      </c>
      <c r="O32" s="30" t="s">
        <v>4</v>
      </c>
      <c r="Q32" s="40" t="s">
        <v>5</v>
      </c>
      <c r="S32" s="31" t="s">
        <v>6</v>
      </c>
    </row>
    <row r="33" spans="7:19" ht="15" thickBot="1" x14ac:dyDescent="0.35"/>
    <row r="34" spans="7:19" x14ac:dyDescent="0.3">
      <c r="G34" s="45"/>
      <c r="H34" s="36"/>
      <c r="I34" s="45">
        <f>I26-G26</f>
        <v>4935</v>
      </c>
      <c r="J34" s="36"/>
      <c r="K34" s="45">
        <f>K26-G26</f>
        <v>6930</v>
      </c>
      <c r="L34" s="36"/>
      <c r="M34" s="45">
        <f>M26-G26</f>
        <v>21420</v>
      </c>
      <c r="N34" s="36"/>
      <c r="O34" s="45">
        <f>O26-G26</f>
        <v>315</v>
      </c>
      <c r="P34" s="36"/>
      <c r="Q34" s="45">
        <f>Q26-G26</f>
        <v>3255</v>
      </c>
      <c r="R34" s="36"/>
      <c r="S34" s="45">
        <f>S26-G26</f>
        <v>16380</v>
      </c>
    </row>
    <row r="35" spans="7:19" x14ac:dyDescent="0.3">
      <c r="G35" s="46"/>
      <c r="H35" s="36"/>
      <c r="I35" s="46"/>
      <c r="J35" s="36"/>
      <c r="K35" s="46"/>
      <c r="L35" s="36"/>
      <c r="M35" s="46"/>
      <c r="N35" s="36"/>
      <c r="O35" s="46"/>
      <c r="P35" s="36"/>
      <c r="Q35" s="46"/>
      <c r="R35" s="36"/>
      <c r="S35" s="46"/>
    </row>
    <row r="36" spans="7:19" ht="15" thickBot="1" x14ac:dyDescent="0.35">
      <c r="G36" s="47"/>
      <c r="H36" s="36"/>
      <c r="I36" s="47"/>
      <c r="J36" s="36"/>
      <c r="K36" s="47"/>
      <c r="L36" s="36"/>
      <c r="M36" s="47"/>
      <c r="N36" s="36"/>
      <c r="O36" s="47"/>
      <c r="P36" s="36"/>
      <c r="Q36" s="47"/>
      <c r="R36" s="36"/>
      <c r="S36" s="47"/>
    </row>
  </sheetData>
  <sheetProtection password="D385" sheet="1" objects="1" scenarios="1"/>
  <protectedRanges>
    <protectedRange sqref="C12:C14 C16:C17 C20:C21" name="Input Fields"/>
  </protectedRanges>
  <mergeCells count="36">
    <mergeCell ref="B5:C5"/>
    <mergeCell ref="Q12:Q14"/>
    <mergeCell ref="Q26:Q28"/>
    <mergeCell ref="S26:S28"/>
    <mergeCell ref="G34:G36"/>
    <mergeCell ref="I34:I36"/>
    <mergeCell ref="K34:K36"/>
    <mergeCell ref="M34:M36"/>
    <mergeCell ref="O34:O36"/>
    <mergeCell ref="Q34:Q36"/>
    <mergeCell ref="S34:S36"/>
    <mergeCell ref="G26:G28"/>
    <mergeCell ref="I26:I28"/>
    <mergeCell ref="K26:K28"/>
    <mergeCell ref="M26:M28"/>
    <mergeCell ref="O26:O28"/>
    <mergeCell ref="S20:S22"/>
    <mergeCell ref="G20:G22"/>
    <mergeCell ref="I20:I22"/>
    <mergeCell ref="K20:K22"/>
    <mergeCell ref="M20:M22"/>
    <mergeCell ref="O20:O22"/>
    <mergeCell ref="Q20:Q22"/>
    <mergeCell ref="S12:S14"/>
    <mergeCell ref="G16:G18"/>
    <mergeCell ref="I16:I18"/>
    <mergeCell ref="K16:K18"/>
    <mergeCell ref="M16:M18"/>
    <mergeCell ref="O16:O18"/>
    <mergeCell ref="Q16:Q18"/>
    <mergeCell ref="S16:S18"/>
    <mergeCell ref="I12:I14"/>
    <mergeCell ref="K12:K14"/>
    <mergeCell ref="M12:M14"/>
    <mergeCell ref="O12:O14"/>
    <mergeCell ref="G12:G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Database!$C$5:$C$10</xm:f>
          </x14:formula1>
          <xm:sqref>C12 C16 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opLeftCell="B1" zoomScaleNormal="100" workbookViewId="0">
      <selection activeCell="E7" sqref="E7"/>
    </sheetView>
  </sheetViews>
  <sheetFormatPr defaultColWidth="9.109375" defaultRowHeight="14.4" x14ac:dyDescent="0.3"/>
  <cols>
    <col min="1" max="1" width="24" customWidth="1"/>
    <col min="2" max="3" width="33.88671875" customWidth="1"/>
    <col min="4" max="4" width="12" customWidth="1"/>
    <col min="5" max="5" width="12.5546875" customWidth="1"/>
    <col min="6" max="6" width="10.44140625" bestFit="1" customWidth="1"/>
    <col min="7" max="7" width="11" bestFit="1" customWidth="1"/>
    <col min="8" max="8" width="7.33203125" bestFit="1" customWidth="1"/>
    <col min="9" max="9" width="10.6640625" bestFit="1" customWidth="1"/>
    <col min="10" max="10" width="12.44140625" bestFit="1" customWidth="1"/>
    <col min="11" max="11" width="8.109375" bestFit="1" customWidth="1"/>
  </cols>
  <sheetData>
    <row r="1" spans="1:11" x14ac:dyDescent="0.3">
      <c r="A1" s="1" t="s">
        <v>1</v>
      </c>
    </row>
    <row r="4" spans="1:11" ht="58.2" thickBot="1" x14ac:dyDescent="0.35">
      <c r="B4" s="20" t="s">
        <v>7</v>
      </c>
      <c r="C4" s="20" t="s">
        <v>17</v>
      </c>
      <c r="E4" s="3" t="s">
        <v>34</v>
      </c>
      <c r="F4" s="4" t="s">
        <v>0</v>
      </c>
      <c r="G4" s="5" t="s">
        <v>2</v>
      </c>
      <c r="H4" s="2" t="s">
        <v>3</v>
      </c>
      <c r="I4" s="6" t="s">
        <v>4</v>
      </c>
      <c r="J4" s="8" t="s">
        <v>5</v>
      </c>
      <c r="K4" s="9" t="s">
        <v>6</v>
      </c>
    </row>
    <row r="5" spans="1:11" ht="28.8" x14ac:dyDescent="0.3">
      <c r="B5" s="7" t="s">
        <v>8</v>
      </c>
      <c r="C5" s="7" t="s">
        <v>30</v>
      </c>
      <c r="D5" s="7" t="s">
        <v>15</v>
      </c>
      <c r="E5" s="12">
        <v>15.2</v>
      </c>
      <c r="F5" s="13">
        <v>15.9</v>
      </c>
      <c r="G5" s="13">
        <v>16.2</v>
      </c>
      <c r="H5" s="13">
        <v>17.7</v>
      </c>
      <c r="I5" s="13">
        <v>15.3</v>
      </c>
      <c r="J5" s="13">
        <v>15.8</v>
      </c>
      <c r="K5" s="14">
        <v>17.899999999999999</v>
      </c>
    </row>
    <row r="6" spans="1:11" ht="28.8" x14ac:dyDescent="0.3">
      <c r="B6" s="7" t="s">
        <v>9</v>
      </c>
      <c r="C6" s="21" t="s">
        <v>20</v>
      </c>
      <c r="D6" s="7" t="s">
        <v>15</v>
      </c>
      <c r="E6" s="15">
        <v>9.1</v>
      </c>
      <c r="F6" s="11">
        <v>9.6999999999999993</v>
      </c>
      <c r="G6" s="11">
        <v>10.1</v>
      </c>
      <c r="H6" s="11">
        <v>12.8</v>
      </c>
      <c r="I6" s="11">
        <v>9</v>
      </c>
      <c r="J6" s="11">
        <v>9.3000000000000007</v>
      </c>
      <c r="K6" s="16">
        <v>10.9</v>
      </c>
    </row>
    <row r="7" spans="1:11" x14ac:dyDescent="0.3">
      <c r="B7" s="7" t="s">
        <v>10</v>
      </c>
      <c r="C7" s="7" t="s">
        <v>33</v>
      </c>
      <c r="D7" s="7" t="s">
        <v>15</v>
      </c>
      <c r="E7" s="15">
        <v>8.4</v>
      </c>
      <c r="F7" s="11">
        <v>8.6</v>
      </c>
      <c r="G7" s="11">
        <v>8.8000000000000007</v>
      </c>
      <c r="H7" s="11">
        <v>11.8</v>
      </c>
      <c r="I7" s="11">
        <v>8.1</v>
      </c>
      <c r="J7" s="11">
        <v>8.1999999999999993</v>
      </c>
      <c r="K7" s="16">
        <v>9.6</v>
      </c>
    </row>
    <row r="8" spans="1:11" ht="28.8" x14ac:dyDescent="0.3">
      <c r="B8" s="7" t="s">
        <v>11</v>
      </c>
      <c r="C8" s="7" t="s">
        <v>32</v>
      </c>
      <c r="D8" s="7" t="s">
        <v>15</v>
      </c>
      <c r="E8" s="15">
        <v>11.1</v>
      </c>
      <c r="F8" s="11">
        <v>11.7</v>
      </c>
      <c r="G8" s="11">
        <v>11.9</v>
      </c>
      <c r="H8" s="11">
        <v>14.3</v>
      </c>
      <c r="I8" s="11">
        <v>11</v>
      </c>
      <c r="J8" s="11">
        <v>11.3</v>
      </c>
      <c r="K8" s="16">
        <v>12.6</v>
      </c>
    </row>
    <row r="9" spans="1:11" x14ac:dyDescent="0.3">
      <c r="B9" s="7" t="s">
        <v>13</v>
      </c>
      <c r="C9" s="7" t="s">
        <v>18</v>
      </c>
      <c r="D9" s="7" t="s">
        <v>15</v>
      </c>
      <c r="E9" s="15">
        <v>13.1</v>
      </c>
      <c r="F9" s="11">
        <v>13.7</v>
      </c>
      <c r="G9" s="11">
        <v>14</v>
      </c>
      <c r="H9" s="11">
        <v>15.9</v>
      </c>
      <c r="I9" s="11">
        <v>13.2</v>
      </c>
      <c r="J9" s="11">
        <v>13.5</v>
      </c>
      <c r="K9" s="16">
        <v>15.4</v>
      </c>
    </row>
    <row r="10" spans="1:11" ht="28.8" x14ac:dyDescent="0.3">
      <c r="B10" s="7" t="s">
        <v>12</v>
      </c>
      <c r="C10" s="7" t="s">
        <v>19</v>
      </c>
      <c r="D10" s="7" t="s">
        <v>15</v>
      </c>
      <c r="E10" s="15">
        <v>12.7</v>
      </c>
      <c r="F10" s="11">
        <v>13.4</v>
      </c>
      <c r="G10" s="11">
        <v>13.7</v>
      </c>
      <c r="H10" s="11">
        <v>15.7</v>
      </c>
      <c r="I10" s="11">
        <v>12.8</v>
      </c>
      <c r="J10" s="11">
        <v>13.2</v>
      </c>
      <c r="K10" s="16">
        <v>15.1</v>
      </c>
    </row>
    <row r="11" spans="1:11" ht="29.4" thickBot="1" x14ac:dyDescent="0.35">
      <c r="B11" s="10" t="s">
        <v>16</v>
      </c>
      <c r="C11" s="10"/>
      <c r="D11" s="10" t="s">
        <v>14</v>
      </c>
      <c r="E11" s="17">
        <v>270</v>
      </c>
      <c r="F11" s="18">
        <v>282</v>
      </c>
      <c r="G11" s="18">
        <v>287</v>
      </c>
      <c r="H11" s="18">
        <v>346</v>
      </c>
      <c r="I11" s="18">
        <v>267</v>
      </c>
      <c r="J11" s="18">
        <v>272</v>
      </c>
      <c r="K11" s="19">
        <v>313</v>
      </c>
    </row>
  </sheetData>
  <sheetProtection password="D385" sheet="1" objects="1" scenarios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Calculation</vt:lpstr>
      <vt:lpstr>Database</vt:lpstr>
    </vt:vector>
  </TitlesOfParts>
  <Company>FIATGROUP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 Remo</dc:creator>
  <cp:lastModifiedBy>Exner Radek</cp:lastModifiedBy>
  <cp:lastPrinted>2015-01-19T10:27:43Z</cp:lastPrinted>
  <dcterms:created xsi:type="dcterms:W3CDTF">2015-01-19T09:29:27Z</dcterms:created>
  <dcterms:modified xsi:type="dcterms:W3CDTF">2015-03-30T12:53:11Z</dcterms:modified>
</cp:coreProperties>
</file>